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840" yWindow="990" windowWidth="24195" windowHeight="11235" activeTab="0"/>
  </bookViews>
  <sheets>
    <sheet name="PRESUPUESTO INGRESOS 2018" sheetId="1" r:id="rId1"/>
  </sheets>
  <definedNames/>
  <calcPr calcId="144525"/>
</workbook>
</file>

<file path=xl/sharedStrings.xml><?xml version="1.0" encoding="utf-8"?>
<sst xmlns="http://schemas.openxmlformats.org/spreadsheetml/2006/main" count="72" uniqueCount="72">
  <si>
    <t>PARQUE BICENTENARIO</t>
  </si>
  <si>
    <t>PROYECCION  DE INGRESOS RECAUDADOS 2018</t>
  </si>
  <si>
    <t>DESCRIPCION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</si>
  <si>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</si>
  <si>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</si>
  <si>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</si>
  <si>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</si>
  <si>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</si>
  <si>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</si>
  <si>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</si>
  <si>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</si>
  <si>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</si>
  <si>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</si>
  <si>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</si>
  <si>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</si>
  <si>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DERECHO POR ACCESOS</t>
  </si>
  <si>
    <t>DERECHO POR ACCESOS ESCUELAS</t>
  </si>
  <si>
    <t>DERECHO POR ACCESOS EMPRESAS</t>
  </si>
  <si>
    <t>DERECHOS POR LANCHAS</t>
  </si>
  <si>
    <t>TRANSFERENCIAS INTERNAS Y ASIGNACIONES DEL SECTOR PUBLICO</t>
  </si>
  <si>
    <t>DERECHO POR COMANDOS</t>
  </si>
  <si>
    <t>DERECHO POR PROMOCION DE SUS PRODUCTOS</t>
  </si>
  <si>
    <t>DERECHO POR TIROLESA</t>
  </si>
  <si>
    <t>DERECHO POR CABALLOS</t>
  </si>
  <si>
    <t>DERECHO POR LOCKERS</t>
  </si>
  <si>
    <t>DERECHO POR PONTON</t>
  </si>
  <si>
    <t>DERECHO POR HYDROBIKES</t>
  </si>
  <si>
    <t>DERECHO POR EVENTOS</t>
  </si>
  <si>
    <t>DERECHO POR SILLAS DE RUEDAS</t>
  </si>
  <si>
    <t>DERECHO POR JUGUETES</t>
  </si>
  <si>
    <t>OTROS DERECHOS</t>
  </si>
  <si>
    <t>DERECHO POR CASONA DEL TERROR</t>
  </si>
  <si>
    <t>DERECHO POR PADRON DE PROVEEDORES</t>
  </si>
  <si>
    <t>CUENTA 0633447959</t>
  </si>
  <si>
    <t>CUENTA BANREGIO 0011</t>
  </si>
  <si>
    <t xml:space="preserve">CUENTA BANREGIO </t>
  </si>
  <si>
    <t xml:space="preserve">CONSUMO </t>
  </si>
  <si>
    <t>CONSUMO POR EVENTO</t>
  </si>
  <si>
    <t>CERVEZA</t>
  </si>
  <si>
    <t>MICHELADAS</t>
  </si>
  <si>
    <t>SOUVENIRS</t>
  </si>
  <si>
    <t xml:space="preserve">OTROS INGRESOS </t>
  </si>
  <si>
    <t>CLAVE PRESUPUESTAL</t>
  </si>
  <si>
    <t>4101001-31121-1180011-211</t>
  </si>
  <si>
    <t>4101002-31121-1180011-211</t>
  </si>
  <si>
    <t>4101003-31121-1180011-211</t>
  </si>
  <si>
    <t>4101004-31121-1180011-211</t>
  </si>
  <si>
    <t>4101005-31121-1180011-211</t>
  </si>
  <si>
    <t>4101007-31121-1180011-211</t>
  </si>
  <si>
    <t>4101008-31121-1180011-211</t>
  </si>
  <si>
    <t>4101009-31121-1180011-211</t>
  </si>
  <si>
    <t>4101010-31121-1180011-211</t>
  </si>
  <si>
    <t>4101011-31121-1180011-211</t>
  </si>
  <si>
    <t>4101012-31121-1180011-211</t>
  </si>
  <si>
    <t>4101014-31121-1180011-211</t>
  </si>
  <si>
    <t>4101015-31121-1180011-211</t>
  </si>
  <si>
    <t>4101016-31121-1180011-211</t>
  </si>
  <si>
    <t>4101017-31121-1180011-211</t>
  </si>
  <si>
    <t>4101018-31121-1180011-211</t>
  </si>
  <si>
    <t>4401001-31121-1180011-211</t>
  </si>
  <si>
    <t>5201001-31121-1180011-211</t>
  </si>
  <si>
    <t>CUENTA 0624079349</t>
  </si>
  <si>
    <t>5201002-31121-1180011-211</t>
  </si>
  <si>
    <t>5201003-31121-1180011-211</t>
  </si>
  <si>
    <t>5201004-31121-1180011-211</t>
  </si>
  <si>
    <t>7301001-31121-1180011-211</t>
  </si>
  <si>
    <t>7301002-31121-1180011-211</t>
  </si>
  <si>
    <t>7301003-31121-1180011-211</t>
  </si>
  <si>
    <t>7301004-31121-1180011-211</t>
  </si>
  <si>
    <t>7301005-31121-1180011-211</t>
  </si>
  <si>
    <t>7301008-31121-1180011-211</t>
  </si>
  <si>
    <t>9101001-31121-1180011-211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</si>
</sst>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0"/>
    <numFmt numFmtId="165" formatCode="0.0000%"/>
  </numFmts>
  <fonts count="5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3" fontId="0" fillId="0" borderId="0" xfId="20" applyFont="1"/>
    <xf numFmtId="164" fontId="0" fillId="0" borderId="0" xfId="2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5" fontId="3" fillId="0" borderId="0" xfId="20" applyNumberFormat="1" applyFont="1"/>
    <xf numFmtId="165" fontId="3" fillId="0" borderId="0" xfId="0" applyNumberFormat="1" applyFont="1"/>
    <xf numFmtId="0" fontId="1" fillId="2" borderId="1" xfId="0" applyFont="1" applyFill="1" applyBorder="1"/>
    <xf numFmtId="0" fontId="4" fillId="2" borderId="1" xfId="0" applyFont="1" applyFill="1" applyBorder="1"/>
    <xf numFmtId="43" fontId="1" fillId="2" borderId="1" xfId="20" applyFont="1" applyFill="1" applyBorder="1"/>
    <xf numFmtId="0" fontId="0" fillId="0" borderId="1" xfId="0" applyBorder="1"/>
    <xf numFmtId="0" fontId="2" fillId="0" borderId="1" xfId="0" applyFont="1" applyBorder="1"/>
    <xf numFmtId="43" fontId="0" fillId="0" borderId="1" xfId="20" applyFont="1" applyBorder="1"/>
    <xf numFmtId="43" fontId="0" fillId="0" borderId="1" xfId="20" applyFont="1" applyFill="1" applyBorder="1"/>
    <xf numFmtId="43" fontId="0" fillId="0" borderId="1" xfId="2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workbookViewId="0" topLeftCell="A1">
      <pane xSplit="2" ySplit="4" topLeftCell="C5" activePane="bottomRight" state="frozen"/>
      <selection pane="topRight" activeCell="D1" sqref="D1"/>
      <selection pane="bottomLeft" activeCell="A5" sqref="A5"/>
      <selection pane="bottomRight" activeCell="A34" sqref="A34"/>
    </sheetView>
  </sheetViews>
  <sheetFormatPr defaultColWidth="11.421875" defaultRowHeight="12.75"/>
  <cols>
    <col min="1" max="1" width="30.8515625" style="0" customWidth="1"/>
    <col min="2" max="2" width="36.140625" style="2" customWidth="1"/>
    <col min="3" max="3" width="13.8515625" style="3" customWidth="1"/>
    <col min="4" max="7" width="14.140625" style="3" customWidth="1"/>
    <col min="8" max="8" width="13.8515625" style="0" customWidth="1"/>
    <col min="9" max="9" width="14.28125" style="0" customWidth="1"/>
    <col min="10" max="12" width="13.8515625" style="0" customWidth="1"/>
    <col min="13" max="13" width="14.140625" style="0" customWidth="1"/>
    <col min="14" max="14" width="13.28125" style="0" customWidth="1"/>
  </cols>
  <sheetData>
    <row r="1" ht="15">
      <c r="A1" s="1" t="s">
        <v>0</v>
      </c>
    </row>
    <row r="2" spans="1:14" ht="15" customHeight="1">
      <c r="A2" s="1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2:14" s="6" customFormat="1" ht="12.75" customHeight="1">
      <c r="B3" s="7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</row>
    <row r="4" spans="1:14" ht="15">
      <c r="A4" s="10" t="s">
        <v>42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</row>
    <row r="5" spans="1:14" ht="12.75">
      <c r="A5" s="13"/>
      <c r="B5" s="14"/>
      <c r="C5" s="15"/>
      <c r="D5" s="15"/>
      <c r="E5" s="15"/>
      <c r="F5" s="16"/>
      <c r="G5" s="15"/>
      <c r="H5" s="15"/>
      <c r="I5" s="15"/>
      <c r="J5" s="15"/>
      <c r="K5" s="16"/>
      <c r="L5" s="15"/>
      <c r="M5" s="15"/>
      <c r="N5" s="15"/>
    </row>
    <row r="6" spans="1:14" ht="12.75">
      <c r="A6" s="13" t="s">
        <v>43</v>
      </c>
      <c r="B6" s="14" t="s">
        <v>15</v>
      </c>
      <c r="C6" s="15">
        <v>864900</v>
      </c>
      <c r="D6" s="15">
        <v>959400</v>
      </c>
      <c r="E6" s="15">
        <v>2780000</v>
      </c>
      <c r="F6" s="15">
        <f>2528860+136000</f>
        <v>2664860</v>
      </c>
      <c r="G6" s="15">
        <f>2053200+274000</f>
        <v>2327200</v>
      </c>
      <c r="H6" s="15">
        <f>1101050-150000</f>
        <v>951050</v>
      </c>
      <c r="I6" s="15">
        <f>2230000+182000</f>
        <v>2412000</v>
      </c>
      <c r="J6" s="15">
        <v>2214300</v>
      </c>
      <c r="K6" s="15">
        <f>819800+21000</f>
        <v>840800</v>
      </c>
      <c r="L6" s="15">
        <f>873100+150000</f>
        <v>1023100</v>
      </c>
      <c r="M6" s="15">
        <v>864500</v>
      </c>
      <c r="N6" s="15">
        <f>1360450+143000</f>
        <v>1503450</v>
      </c>
    </row>
    <row r="7" spans="1:14" ht="12.75">
      <c r="A7" s="13" t="s">
        <v>57</v>
      </c>
      <c r="B7" s="14" t="s">
        <v>16</v>
      </c>
      <c r="C7" s="15">
        <v>15265</v>
      </c>
      <c r="D7" s="15">
        <v>57855</v>
      </c>
      <c r="E7" s="15">
        <v>184165</v>
      </c>
      <c r="F7" s="15">
        <f>244450+70000</f>
        <v>314450</v>
      </c>
      <c r="G7" s="15">
        <f>143570+150000</f>
        <v>293570</v>
      </c>
      <c r="H7" s="15">
        <f>551040-77000</f>
        <v>474040</v>
      </c>
      <c r="I7" s="15">
        <v>112500</v>
      </c>
      <c r="J7" s="15">
        <f>49525+100000</f>
        <v>149525</v>
      </c>
      <c r="K7" s="15">
        <v>19000</v>
      </c>
      <c r="L7" s="15">
        <f>36300+23345</f>
        <v>59645</v>
      </c>
      <c r="M7" s="15">
        <v>74515</v>
      </c>
      <c r="N7" s="15">
        <f>20200+20000</f>
        <v>40200</v>
      </c>
    </row>
    <row r="8" spans="1:14" ht="12.75">
      <c r="A8" s="13" t="s">
        <v>58</v>
      </c>
      <c r="B8" s="14" t="s">
        <v>17</v>
      </c>
      <c r="C8" s="15">
        <v>5200</v>
      </c>
      <c r="D8" s="15">
        <v>3675</v>
      </c>
      <c r="E8" s="15">
        <v>146600</v>
      </c>
      <c r="F8" s="15">
        <f>77640+50000</f>
        <v>127640</v>
      </c>
      <c r="G8" s="15">
        <f>112205+50000</f>
        <v>162205</v>
      </c>
      <c r="H8" s="15">
        <v>33660</v>
      </c>
      <c r="I8" s="15">
        <v>102150</v>
      </c>
      <c r="J8" s="15">
        <v>432840</v>
      </c>
      <c r="K8" s="15">
        <v>35620</v>
      </c>
      <c r="L8" s="15">
        <v>32000</v>
      </c>
      <c r="M8" s="15">
        <v>79250</v>
      </c>
      <c r="N8" s="15">
        <f>11250+50000</f>
        <v>61250</v>
      </c>
    </row>
    <row r="9" spans="1:14" ht="12.75">
      <c r="A9" s="13" t="s">
        <v>44</v>
      </c>
      <c r="B9" s="14" t="s">
        <v>18</v>
      </c>
      <c r="C9" s="15">
        <v>19760</v>
      </c>
      <c r="D9" s="15">
        <v>17750</v>
      </c>
      <c r="E9" s="15">
        <v>34050</v>
      </c>
      <c r="F9" s="15">
        <v>28720</v>
      </c>
      <c r="G9" s="15">
        <f>26870+10000</f>
        <v>36870</v>
      </c>
      <c r="H9" s="15">
        <v>34850</v>
      </c>
      <c r="I9" s="15">
        <v>32200</v>
      </c>
      <c r="J9" s="15">
        <f>29900+10000</f>
        <v>39900</v>
      </c>
      <c r="K9" s="15">
        <v>9520</v>
      </c>
      <c r="L9" s="15">
        <f>13480+5000</f>
        <v>18480</v>
      </c>
      <c r="M9" s="15">
        <v>15460</v>
      </c>
      <c r="N9" s="15">
        <v>21600</v>
      </c>
    </row>
    <row r="10" spans="1:14" ht="12.75">
      <c r="A10" s="13" t="s">
        <v>45</v>
      </c>
      <c r="B10" s="14" t="s">
        <v>20</v>
      </c>
      <c r="C10" s="15">
        <v>28210</v>
      </c>
      <c r="D10" s="15">
        <v>25450</v>
      </c>
      <c r="E10" s="15">
        <v>48500</v>
      </c>
      <c r="F10" s="15">
        <v>41440</v>
      </c>
      <c r="G10" s="15">
        <f>27460+10000</f>
        <v>37460</v>
      </c>
      <c r="H10" s="15">
        <v>31020</v>
      </c>
      <c r="I10" s="15">
        <v>37920</v>
      </c>
      <c r="J10" s="15">
        <f>20200+10000</f>
        <v>30200</v>
      </c>
      <c r="K10" s="15">
        <v>10900</v>
      </c>
      <c r="L10" s="15">
        <f>17220+10000</f>
        <v>27220</v>
      </c>
      <c r="M10" s="15">
        <v>20130</v>
      </c>
      <c r="N10" s="15">
        <v>49460</v>
      </c>
    </row>
    <row r="11" spans="1:14" ht="12.75">
      <c r="A11" s="13" t="s">
        <v>46</v>
      </c>
      <c r="B11" s="14" t="s">
        <v>21</v>
      </c>
      <c r="C11" s="15">
        <v>170000</v>
      </c>
      <c r="D11" s="15">
        <f>220000-10000</f>
        <v>210000</v>
      </c>
      <c r="E11" s="15">
        <v>245000</v>
      </c>
      <c r="F11" s="15">
        <v>245000</v>
      </c>
      <c r="G11" s="15">
        <v>245000</v>
      </c>
      <c r="H11" s="15">
        <v>245000</v>
      </c>
      <c r="I11" s="15">
        <v>245000</v>
      </c>
      <c r="J11" s="15">
        <v>245000</v>
      </c>
      <c r="K11" s="15">
        <v>245000</v>
      </c>
      <c r="L11" s="15">
        <v>245000</v>
      </c>
      <c r="M11" s="15">
        <v>220000</v>
      </c>
      <c r="N11" s="15">
        <v>220000</v>
      </c>
    </row>
    <row r="12" spans="1:14" ht="12.75">
      <c r="A12" s="13" t="s">
        <v>47</v>
      </c>
      <c r="B12" s="14" t="s">
        <v>22</v>
      </c>
      <c r="C12" s="15">
        <v>31200</v>
      </c>
      <c r="D12" s="15">
        <v>31500</v>
      </c>
      <c r="E12" s="15">
        <v>76400</v>
      </c>
      <c r="F12" s="15">
        <f>55100+10000</f>
        <v>65100</v>
      </c>
      <c r="G12" s="15">
        <f>22700+10000</f>
        <v>32700</v>
      </c>
      <c r="H12" s="15">
        <v>23000</v>
      </c>
      <c r="I12" s="15">
        <v>54900</v>
      </c>
      <c r="J12" s="15">
        <v>30500</v>
      </c>
      <c r="K12" s="15">
        <v>13100</v>
      </c>
      <c r="L12" s="15">
        <f>16100+5000</f>
        <v>21100</v>
      </c>
      <c r="M12" s="15">
        <v>15900</v>
      </c>
      <c r="N12" s="15">
        <v>40900</v>
      </c>
    </row>
    <row r="13" spans="1:14" ht="12.75">
      <c r="A13" s="13" t="s">
        <v>48</v>
      </c>
      <c r="B13" s="14" t="s">
        <v>23</v>
      </c>
      <c r="C13" s="15">
        <v>9940</v>
      </c>
      <c r="D13" s="15">
        <v>6770</v>
      </c>
      <c r="E13" s="15">
        <v>15800</v>
      </c>
      <c r="F13" s="15">
        <v>14600</v>
      </c>
      <c r="G13" s="15">
        <v>10660</v>
      </c>
      <c r="H13" s="15">
        <v>4500</v>
      </c>
      <c r="I13" s="15">
        <v>9260</v>
      </c>
      <c r="J13" s="15">
        <v>9840</v>
      </c>
      <c r="K13" s="15">
        <v>3220</v>
      </c>
      <c r="L13" s="15">
        <v>5460</v>
      </c>
      <c r="M13" s="15">
        <v>5140</v>
      </c>
      <c r="N13" s="15">
        <v>8780</v>
      </c>
    </row>
    <row r="14" spans="1:14" ht="12.75">
      <c r="A14" s="13" t="s">
        <v>49</v>
      </c>
      <c r="B14" s="14" t="s">
        <v>24</v>
      </c>
      <c r="C14" s="15">
        <v>5730</v>
      </c>
      <c r="D14" s="15">
        <v>4815</v>
      </c>
      <c r="E14" s="15">
        <v>21025</v>
      </c>
      <c r="F14" s="15">
        <v>18500</v>
      </c>
      <c r="G14" s="15">
        <v>10180</v>
      </c>
      <c r="H14" s="15">
        <v>10500</v>
      </c>
      <c r="I14" s="15">
        <v>16380</v>
      </c>
      <c r="J14" s="15">
        <v>14780</v>
      </c>
      <c r="K14" s="15">
        <v>4400</v>
      </c>
      <c r="L14" s="15">
        <v>5025</v>
      </c>
      <c r="M14" s="15">
        <v>7115</v>
      </c>
      <c r="N14" s="15">
        <v>5355</v>
      </c>
    </row>
    <row r="15" spans="1:14" ht="12.75">
      <c r="A15" s="13" t="s">
        <v>50</v>
      </c>
      <c r="B15" s="14" t="s">
        <v>25</v>
      </c>
      <c r="C15" s="15">
        <v>39640</v>
      </c>
      <c r="D15" s="15">
        <v>37320</v>
      </c>
      <c r="E15" s="15">
        <v>75300</v>
      </c>
      <c r="F15" s="15">
        <v>60060</v>
      </c>
      <c r="G15" s="15">
        <f>51250+10000</f>
        <v>61250</v>
      </c>
      <c r="H15" s="15">
        <v>48850</v>
      </c>
      <c r="I15" s="15">
        <v>59350</v>
      </c>
      <c r="J15" s="15">
        <f>29900+20000</f>
        <v>49900</v>
      </c>
      <c r="K15" s="15">
        <v>18150</v>
      </c>
      <c r="L15" s="15">
        <f>19800+10000</f>
        <v>29800</v>
      </c>
      <c r="M15" s="15">
        <v>34800</v>
      </c>
      <c r="N15" s="15">
        <v>43650</v>
      </c>
    </row>
    <row r="16" spans="1:14" ht="12.75">
      <c r="A16" s="13" t="s">
        <v>51</v>
      </c>
      <c r="B16" s="14" t="s">
        <v>26</v>
      </c>
      <c r="C16" s="15">
        <v>17570</v>
      </c>
      <c r="D16" s="15">
        <v>11960</v>
      </c>
      <c r="E16" s="15">
        <v>22350</v>
      </c>
      <c r="F16" s="15">
        <f>18860+5000</f>
        <v>23860</v>
      </c>
      <c r="G16" s="15">
        <f>15220+5000</f>
        <v>20220</v>
      </c>
      <c r="H16" s="15">
        <v>16200</v>
      </c>
      <c r="I16" s="15">
        <v>20020</v>
      </c>
      <c r="J16" s="15">
        <v>17960</v>
      </c>
      <c r="K16" s="15">
        <v>6340</v>
      </c>
      <c r="L16" s="15">
        <v>7440</v>
      </c>
      <c r="M16" s="15">
        <v>9160</v>
      </c>
      <c r="N16" s="15">
        <v>8260</v>
      </c>
    </row>
    <row r="17" spans="1:14" ht="12.75">
      <c r="A17" s="13" t="s">
        <v>52</v>
      </c>
      <c r="B17" s="14" t="s">
        <v>27</v>
      </c>
      <c r="C17" s="15">
        <v>5000</v>
      </c>
      <c r="D17" s="15">
        <v>10000</v>
      </c>
      <c r="E17" s="15">
        <v>97200</v>
      </c>
      <c r="F17" s="15">
        <v>40600</v>
      </c>
      <c r="G17" s="15">
        <f>16200+5000</f>
        <v>21200</v>
      </c>
      <c r="H17" s="15">
        <v>138000</v>
      </c>
      <c r="I17" s="15">
        <v>18000</v>
      </c>
      <c r="J17" s="15">
        <v>10500</v>
      </c>
      <c r="K17" s="15">
        <v>64500</v>
      </c>
      <c r="L17" s="15">
        <v>15000</v>
      </c>
      <c r="M17" s="15">
        <v>10000</v>
      </c>
      <c r="N17" s="15">
        <v>100000</v>
      </c>
    </row>
    <row r="18" spans="1:14" ht="12.75">
      <c r="A18" s="13" t="s">
        <v>53</v>
      </c>
      <c r="B18" s="14" t="s">
        <v>28</v>
      </c>
      <c r="C18" s="15">
        <v>860</v>
      </c>
      <c r="D18" s="15">
        <v>650</v>
      </c>
      <c r="E18" s="15">
        <v>1240</v>
      </c>
      <c r="F18" s="15">
        <v>780</v>
      </c>
      <c r="G18" s="15">
        <v>720</v>
      </c>
      <c r="H18" s="15">
        <v>380</v>
      </c>
      <c r="I18" s="15">
        <v>1300</v>
      </c>
      <c r="J18" s="15">
        <v>950</v>
      </c>
      <c r="K18" s="15">
        <v>200</v>
      </c>
      <c r="L18" s="15">
        <v>250</v>
      </c>
      <c r="M18" s="15">
        <v>520</v>
      </c>
      <c r="N18" s="15">
        <v>400</v>
      </c>
    </row>
    <row r="19" spans="1:14" ht="12.75">
      <c r="A19" s="13" t="s">
        <v>54</v>
      </c>
      <c r="B19" s="14" t="s">
        <v>29</v>
      </c>
      <c r="C19" s="15">
        <v>3500</v>
      </c>
      <c r="D19" s="15">
        <v>2800</v>
      </c>
      <c r="E19" s="15">
        <v>3400</v>
      </c>
      <c r="F19" s="15">
        <v>3600</v>
      </c>
      <c r="G19" s="15">
        <v>3500</v>
      </c>
      <c r="H19" s="15">
        <v>3200</v>
      </c>
      <c r="I19" s="15">
        <v>3100</v>
      </c>
      <c r="J19" s="15">
        <v>3500</v>
      </c>
      <c r="K19" s="15">
        <v>3500</v>
      </c>
      <c r="L19" s="15">
        <v>2800</v>
      </c>
      <c r="M19" s="15">
        <v>2800</v>
      </c>
      <c r="N19" s="15">
        <v>2900</v>
      </c>
    </row>
    <row r="20" spans="1:14" ht="12.75">
      <c r="A20" s="13" t="s">
        <v>55</v>
      </c>
      <c r="B20" s="14" t="s">
        <v>30</v>
      </c>
      <c r="C20" s="15">
        <v>45200</v>
      </c>
      <c r="D20" s="15">
        <f>5000+5000+10000+2500</f>
        <v>22500</v>
      </c>
      <c r="E20" s="15">
        <f>30000+10000+15000</f>
        <v>55000</v>
      </c>
      <c r="F20" s="15">
        <f>10000+12000+15200</f>
        <v>37200</v>
      </c>
      <c r="G20" s="15">
        <f>35000+10000+5200</f>
        <v>50200</v>
      </c>
      <c r="H20" s="15">
        <f>15000+5000+15200</f>
        <v>35200</v>
      </c>
      <c r="I20" s="15">
        <f>15000+5000+10200</f>
        <v>30200</v>
      </c>
      <c r="J20" s="15">
        <f>20000+15000</f>
        <v>35000</v>
      </c>
      <c r="K20" s="15">
        <f>5000+5000+7800</f>
        <v>17800</v>
      </c>
      <c r="L20" s="15">
        <f>10000+5000+5000+3500</f>
        <v>23500</v>
      </c>
      <c r="M20" s="15">
        <f>15000+15000</f>
        <v>30000</v>
      </c>
      <c r="N20" s="15">
        <f>15000+5000+12000</f>
        <v>32000</v>
      </c>
    </row>
    <row r="21" spans="1:14" ht="12.75">
      <c r="A21" s="13" t="s">
        <v>56</v>
      </c>
      <c r="B21" s="14" t="s">
        <v>31</v>
      </c>
      <c r="C21" s="15">
        <v>48500</v>
      </c>
      <c r="D21" s="15">
        <f>59200-10000</f>
        <v>49200</v>
      </c>
      <c r="E21" s="15">
        <v>117000</v>
      </c>
      <c r="F21" s="15">
        <f>112050+20000</f>
        <v>132050</v>
      </c>
      <c r="G21" s="15">
        <f>99600+10000</f>
        <v>109600</v>
      </c>
      <c r="H21" s="15">
        <v>134250</v>
      </c>
      <c r="I21" s="15">
        <v>137280</v>
      </c>
      <c r="J21" s="15">
        <f>107000+10000</f>
        <v>117000</v>
      </c>
      <c r="K21" s="15">
        <v>42300</v>
      </c>
      <c r="L21" s="15">
        <v>52700</v>
      </c>
      <c r="M21" s="15">
        <v>74500</v>
      </c>
      <c r="N21" s="15">
        <v>90500</v>
      </c>
    </row>
    <row r="22" spans="1:14" ht="12.75">
      <c r="A22" s="13" t="s">
        <v>59</v>
      </c>
      <c r="B22" s="14" t="s">
        <v>32</v>
      </c>
      <c r="C22" s="15">
        <v>9500</v>
      </c>
      <c r="D22" s="15">
        <v>6250</v>
      </c>
      <c r="E22" s="15">
        <v>5500</v>
      </c>
      <c r="F22" s="15">
        <v>5000</v>
      </c>
      <c r="G22" s="15">
        <v>1500</v>
      </c>
      <c r="H22" s="15">
        <v>2000</v>
      </c>
      <c r="I22" s="15">
        <v>2000</v>
      </c>
      <c r="J22" s="15">
        <v>1000</v>
      </c>
      <c r="K22" s="15">
        <v>1500</v>
      </c>
      <c r="L22" s="15">
        <v>1500</v>
      </c>
      <c r="M22" s="15">
        <v>750</v>
      </c>
      <c r="N22" s="15">
        <v>1000</v>
      </c>
    </row>
    <row r="23" spans="1:14" ht="12.75">
      <c r="A23" s="13" t="s">
        <v>60</v>
      </c>
      <c r="B23" s="14" t="s">
        <v>33</v>
      </c>
      <c r="C23" s="15">
        <v>2500</v>
      </c>
      <c r="D23" s="15">
        <v>2500</v>
      </c>
      <c r="E23" s="15">
        <v>2500</v>
      </c>
      <c r="F23" s="15">
        <v>2500</v>
      </c>
      <c r="G23" s="15">
        <v>2500</v>
      </c>
      <c r="H23" s="15">
        <v>2500</v>
      </c>
      <c r="I23" s="15">
        <v>2500</v>
      </c>
      <c r="J23" s="15">
        <v>2500</v>
      </c>
      <c r="K23" s="15">
        <v>2500</v>
      </c>
      <c r="L23" s="15">
        <v>2500</v>
      </c>
      <c r="M23" s="15">
        <v>2500</v>
      </c>
      <c r="N23" s="15">
        <v>2500</v>
      </c>
    </row>
    <row r="24" spans="1:14" ht="12.75">
      <c r="A24" s="13" t="s">
        <v>62</v>
      </c>
      <c r="B24" s="14" t="s">
        <v>61</v>
      </c>
      <c r="C24" s="15">
        <v>835</v>
      </c>
      <c r="D24" s="15">
        <v>835</v>
      </c>
      <c r="E24" s="15">
        <v>835</v>
      </c>
      <c r="F24" s="15">
        <v>835</v>
      </c>
      <c r="G24" s="15">
        <v>835</v>
      </c>
      <c r="H24" s="15">
        <v>835</v>
      </c>
      <c r="I24" s="15">
        <v>835</v>
      </c>
      <c r="J24" s="15">
        <v>835</v>
      </c>
      <c r="K24" s="15">
        <v>835</v>
      </c>
      <c r="L24" s="15">
        <v>835</v>
      </c>
      <c r="M24" s="15">
        <v>835</v>
      </c>
      <c r="N24" s="15">
        <v>815</v>
      </c>
    </row>
    <row r="25" spans="1:14" ht="12.75">
      <c r="A25" s="13" t="s">
        <v>63</v>
      </c>
      <c r="B25" s="14" t="s">
        <v>34</v>
      </c>
      <c r="C25" s="15">
        <v>4500</v>
      </c>
      <c r="D25" s="15">
        <v>10500</v>
      </c>
      <c r="E25" s="15">
        <v>10800</v>
      </c>
      <c r="F25" s="15">
        <v>10800</v>
      </c>
      <c r="G25" s="15">
        <v>10800</v>
      </c>
      <c r="H25" s="15">
        <v>11000</v>
      </c>
      <c r="I25" s="15">
        <v>11000</v>
      </c>
      <c r="J25" s="15">
        <v>10000</v>
      </c>
      <c r="K25" s="15">
        <v>7500</v>
      </c>
      <c r="L25" s="15">
        <v>6500</v>
      </c>
      <c r="M25" s="15">
        <v>3900</v>
      </c>
      <c r="N25" s="15">
        <v>2700</v>
      </c>
    </row>
    <row r="26" spans="1:14" ht="12.75">
      <c r="A26" s="13" t="s">
        <v>64</v>
      </c>
      <c r="B26" s="14" t="s">
        <v>35</v>
      </c>
      <c r="C26" s="15">
        <v>2275</v>
      </c>
      <c r="D26" s="15">
        <v>2800</v>
      </c>
      <c r="E26" s="15">
        <v>2300</v>
      </c>
      <c r="F26" s="15">
        <v>1900</v>
      </c>
      <c r="G26" s="15">
        <v>2800</v>
      </c>
      <c r="H26" s="15">
        <v>3900</v>
      </c>
      <c r="I26" s="15">
        <v>1500</v>
      </c>
      <c r="J26" s="15">
        <v>1700</v>
      </c>
      <c r="K26" s="15">
        <v>1900</v>
      </c>
      <c r="L26" s="15">
        <v>2000</v>
      </c>
      <c r="M26" s="15">
        <v>1100</v>
      </c>
      <c r="N26" s="15">
        <v>1200</v>
      </c>
    </row>
    <row r="27" spans="1:14" ht="12.75">
      <c r="A27" s="13" t="s">
        <v>65</v>
      </c>
      <c r="B27" s="14" t="s">
        <v>36</v>
      </c>
      <c r="C27" s="15">
        <v>240511</v>
      </c>
      <c r="D27" s="15">
        <f>326890-80000-10000-2500</f>
        <v>234390</v>
      </c>
      <c r="E27" s="15">
        <f>655700-30000</f>
        <v>625700</v>
      </c>
      <c r="F27" s="15">
        <f>568897+58-10000</f>
        <v>558955</v>
      </c>
      <c r="G27" s="15">
        <f>926088-35000</f>
        <v>891088</v>
      </c>
      <c r="H27" s="15">
        <f>660276-15000</f>
        <v>645276</v>
      </c>
      <c r="I27" s="15">
        <f>583688+469-15000</f>
        <v>569157</v>
      </c>
      <c r="J27" s="15">
        <f>787104-20000</f>
        <v>767104</v>
      </c>
      <c r="K27" s="15">
        <f>176459-5000</f>
        <v>171459</v>
      </c>
      <c r="L27" s="15">
        <f>207913-10000</f>
        <v>197913</v>
      </c>
      <c r="M27" s="15">
        <f>265844-15000</f>
        <v>250844</v>
      </c>
      <c r="N27" s="15">
        <f>322088+705-15000</f>
        <v>307793</v>
      </c>
    </row>
    <row r="28" spans="1:14" ht="12.75">
      <c r="A28" s="13" t="s">
        <v>66</v>
      </c>
      <c r="B28" s="14" t="s">
        <v>37</v>
      </c>
      <c r="C28" s="15">
        <v>50130</v>
      </c>
      <c r="D28" s="15">
        <v>5444</v>
      </c>
      <c r="E28" s="15">
        <v>42380</v>
      </c>
      <c r="F28" s="15">
        <v>44583</v>
      </c>
      <c r="G28" s="15">
        <v>87123</v>
      </c>
      <c r="H28" s="15">
        <v>82432</v>
      </c>
      <c r="I28" s="15">
        <v>111437</v>
      </c>
      <c r="J28" s="15">
        <f>352121</f>
        <v>352121</v>
      </c>
      <c r="K28" s="15">
        <v>15389</v>
      </c>
      <c r="L28" s="15">
        <v>107225</v>
      </c>
      <c r="M28" s="15">
        <v>53601</v>
      </c>
      <c r="N28" s="15">
        <f>44590+100000</f>
        <v>144590</v>
      </c>
    </row>
    <row r="29" spans="1:14" ht="12.75">
      <c r="A29" s="13" t="s">
        <v>67</v>
      </c>
      <c r="B29" s="14" t="s">
        <v>38</v>
      </c>
      <c r="C29" s="15">
        <v>43207</v>
      </c>
      <c r="D29" s="15">
        <f>59416-10000-5000</f>
        <v>44416</v>
      </c>
      <c r="E29" s="15">
        <f>140019-15000</f>
        <v>125019</v>
      </c>
      <c r="F29" s="15">
        <f>121000+30000-12000</f>
        <v>139000</v>
      </c>
      <c r="G29" s="17">
        <f>253609-10000</f>
        <v>243609</v>
      </c>
      <c r="H29" s="15">
        <f>141563-5000</f>
        <v>136563</v>
      </c>
      <c r="I29" s="15">
        <f>90380-5000</f>
        <v>85380</v>
      </c>
      <c r="J29" s="15">
        <v>188044</v>
      </c>
      <c r="K29" s="15">
        <f>33894-5000</f>
        <v>28894</v>
      </c>
      <c r="L29" s="15">
        <f>23702+30000-3500</f>
        <v>50202</v>
      </c>
      <c r="M29" s="15">
        <v>35572</v>
      </c>
      <c r="N29" s="15">
        <f>65220-5000</f>
        <v>60220</v>
      </c>
    </row>
    <row r="30" spans="1:14" ht="12.75">
      <c r="A30" s="13" t="s">
        <v>68</v>
      </c>
      <c r="B30" s="14" t="s">
        <v>39</v>
      </c>
      <c r="C30" s="15">
        <v>44915</v>
      </c>
      <c r="D30" s="15">
        <f>66919-13310-5000</f>
        <v>48609</v>
      </c>
      <c r="E30" s="15">
        <f>235120-18385-10000</f>
        <v>206735</v>
      </c>
      <c r="F30" s="15">
        <f>178470-15200</f>
        <v>163270</v>
      </c>
      <c r="G30" s="15">
        <f>141798+286-5200</f>
        <v>136884</v>
      </c>
      <c r="H30" s="15">
        <f>121985-210-15200</f>
        <v>106575</v>
      </c>
      <c r="I30" s="15">
        <f>108766-10200</f>
        <v>98566</v>
      </c>
      <c r="J30" s="15">
        <f>128250+21718-15000</f>
        <v>134968</v>
      </c>
      <c r="K30" s="15">
        <f>82396+141-7800</f>
        <v>74737</v>
      </c>
      <c r="L30" s="15">
        <f>76168+50000-10000</f>
        <v>116168</v>
      </c>
      <c r="M30" s="15">
        <f>104441-15000</f>
        <v>89441</v>
      </c>
      <c r="N30" s="15">
        <f>91217-12000</f>
        <v>79217</v>
      </c>
    </row>
    <row r="31" spans="1:14" ht="12.75">
      <c r="A31" s="13" t="s">
        <v>69</v>
      </c>
      <c r="B31" s="14" t="s">
        <v>40</v>
      </c>
      <c r="C31" s="15">
        <v>1798</v>
      </c>
      <c r="D31" s="15">
        <v>1814</v>
      </c>
      <c r="E31" s="15">
        <v>3093</v>
      </c>
      <c r="F31" s="15">
        <v>5443</v>
      </c>
      <c r="G31" s="15">
        <v>2842</v>
      </c>
      <c r="H31" s="15">
        <v>2184</v>
      </c>
      <c r="I31" s="15">
        <v>4136</v>
      </c>
      <c r="J31" s="15">
        <v>5424</v>
      </c>
      <c r="K31" s="15">
        <v>2538</v>
      </c>
      <c r="L31" s="15">
        <v>4009</v>
      </c>
      <c r="M31" s="15">
        <v>6413</v>
      </c>
      <c r="N31" s="15">
        <v>5088</v>
      </c>
    </row>
    <row r="32" spans="1:14" ht="12.75">
      <c r="A32" s="13" t="s">
        <v>70</v>
      </c>
      <c r="B32" s="14" t="s">
        <v>41</v>
      </c>
      <c r="C32" s="15">
        <v>500</v>
      </c>
      <c r="D32" s="15">
        <v>400</v>
      </c>
      <c r="E32" s="15">
        <v>16500</v>
      </c>
      <c r="F32" s="15">
        <v>800</v>
      </c>
      <c r="G32" s="15">
        <v>700</v>
      </c>
      <c r="H32" s="15">
        <v>500</v>
      </c>
      <c r="I32" s="15">
        <v>250</v>
      </c>
      <c r="J32" s="15">
        <v>3800</v>
      </c>
      <c r="K32" s="15">
        <v>9500</v>
      </c>
      <c r="L32" s="15">
        <v>4500</v>
      </c>
      <c r="M32" s="15">
        <f>3600+18585</f>
        <v>22185</v>
      </c>
      <c r="N32" s="15">
        <v>20200</v>
      </c>
    </row>
    <row r="33" spans="1:14" ht="12.75">
      <c r="A33" s="13" t="s">
        <v>71</v>
      </c>
      <c r="B33" s="14" t="s">
        <v>19</v>
      </c>
      <c r="C33" s="15">
        <v>1000000</v>
      </c>
      <c r="D33" s="15">
        <v>500000</v>
      </c>
      <c r="E33" s="15">
        <v>0</v>
      </c>
      <c r="F33" s="16">
        <v>0</v>
      </c>
      <c r="G33" s="15">
        <v>0</v>
      </c>
      <c r="H33" s="15">
        <v>0</v>
      </c>
      <c r="I33" s="15">
        <v>0</v>
      </c>
      <c r="J33" s="15">
        <v>0</v>
      </c>
      <c r="K33" s="16">
        <v>500000</v>
      </c>
      <c r="L33" s="15">
        <v>500000</v>
      </c>
      <c r="M33" s="15">
        <v>350000</v>
      </c>
      <c r="N33" s="15">
        <v>0</v>
      </c>
    </row>
    <row r="34" spans="1:14" ht="15">
      <c r="A34" s="10"/>
      <c r="B34" s="11"/>
      <c r="C34" s="12">
        <f>SUM(C5:C33)</f>
        <v>2711146</v>
      </c>
      <c r="D34" s="12">
        <f>SUM(D5:D33)</f>
        <v>2309603</v>
      </c>
      <c r="E34" s="12">
        <f>SUM(E5:E33)</f>
        <v>4964392</v>
      </c>
      <c r="F34" s="12">
        <f>SUM(F5:F33)</f>
        <v>4751546</v>
      </c>
      <c r="G34" s="12">
        <f>SUM(G5:G33)</f>
        <v>4803216</v>
      </c>
      <c r="H34" s="12">
        <f>SUM(H5:H33)</f>
        <v>3177465</v>
      </c>
      <c r="I34" s="12">
        <f>SUM(I5:I33)</f>
        <v>4178321</v>
      </c>
      <c r="J34" s="12">
        <f>SUM(J5:J33)</f>
        <v>4869191</v>
      </c>
      <c r="K34" s="12">
        <f>SUM(K5:K33)</f>
        <v>2151102</v>
      </c>
      <c r="L34" s="12">
        <f>SUM(L5:L33)</f>
        <v>2561872</v>
      </c>
      <c r="M34" s="12">
        <f>SUM(M5:M33)</f>
        <v>2280931</v>
      </c>
      <c r="N34" s="12">
        <f>SUM(N5:N33)</f>
        <v>2854028</v>
      </c>
    </row>
  </sheetData>
  <printOptions gridLines="1"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Mariana.Rodriguez</dc:creator>
  <cp:keywords/>
  <dc:description/>
  <cp:lastModifiedBy>Mariana.Rodriguez</cp:lastModifiedBy>
  <dcterms:created xsi:type="dcterms:W3CDTF">2018-06-26T14:18:07Z</dcterms:created>
  <dcterms:modified xsi:type="dcterms:W3CDTF">2018-06-26T14:28:24Z</dcterms:modified>
  <cp:category/>
  <cp:version/>
  <cp:contentType/>
  <cp:contentStatus/>
</cp:coreProperties>
</file>